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Inputs" sheetId="2" state="visible" r:id="rId2"/>
    <sheet xmlns:r="http://schemas.openxmlformats.org/officeDocument/2006/relationships" name="Assumptions" sheetId="3" state="visible" r:id="rId3"/>
    <sheet xmlns:r="http://schemas.openxmlformats.org/officeDocument/2006/relationships" name="Forecast" sheetId="4" state="visible" r:id="rId4"/>
    <sheet xmlns:r="http://schemas.openxmlformats.org/officeDocument/2006/relationships" name="FCF Build" sheetId="5" state="visible" r:id="rId5"/>
    <sheet xmlns:r="http://schemas.openxmlformats.org/officeDocument/2006/relationships" name="Valuation" sheetId="6" state="visible" r:id="rId6"/>
    <sheet xmlns:r="http://schemas.openxmlformats.org/officeDocument/2006/relationships" name="Sensitivity" sheetId="7" state="visible" r:id="rId7"/>
    <sheet xmlns:r="http://schemas.openxmlformats.org/officeDocument/2006/relationships" name="Sanity Check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#,##0;(#,##0)"/>
    <numFmt numFmtId="165" formatCode="0.0%"/>
    <numFmt numFmtId="166" formatCode="0.000"/>
    <numFmt numFmtId="167" formatCode="0.0&quot;x&quot;"/>
  </numFmts>
  <fonts count="6">
    <font>
      <name val="Calibri"/>
      <family val="2"/>
      <color theme="1"/>
      <sz val="11"/>
      <scheme val="minor"/>
    </font>
    <font>
      <name val="Fraunces"/>
      <b val="1"/>
      <color rgb="001A1A1A"/>
      <sz val="16"/>
    </font>
    <font>
      <name val="DM Sans"/>
      <i val="1"/>
      <color rgb="006B6B6B"/>
      <sz val="10"/>
    </font>
    <font>
      <name val="DM Sans"/>
      <color rgb="001A1A1A"/>
      <sz val="10"/>
    </font>
    <font>
      <name val="DM Sans"/>
      <b val="1"/>
      <color rgb="001A1A1A"/>
      <sz val="10"/>
    </font>
    <font>
      <name val="DM Sans"/>
      <b val="1"/>
      <color rgb="00FFFFFF"/>
      <sz val="11"/>
    </font>
  </fonts>
  <fills count="6">
    <fill>
      <patternFill/>
    </fill>
    <fill>
      <patternFill patternType="gray125"/>
    </fill>
    <fill>
      <patternFill patternType="solid">
        <fgColor rgb="00F5F2ED"/>
      </patternFill>
    </fill>
    <fill>
      <patternFill patternType="solid">
        <fgColor rgb="005B6EAE"/>
      </patternFill>
    </fill>
    <fill>
      <patternFill patternType="solid">
        <fgColor rgb="00FFF8E7"/>
      </patternFill>
    </fill>
    <fill>
      <patternFill patternType="solid">
        <fgColor rgb="00E8F4F8"/>
      </patternFill>
    </fill>
  </fills>
  <borders count="2">
    <border>
      <left/>
      <right/>
      <top/>
      <bottom/>
      <diagonal/>
    </border>
    <border>
      <left style="thin">
        <color rgb="00D4D0C8"/>
      </left>
      <right style="thin">
        <color rgb="00D4D0C8"/>
      </right>
      <top style="thin">
        <color rgb="00D4D0C8"/>
      </top>
      <bottom style="thin">
        <color rgb="00D4D0C8"/>
      </bottom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1" fillId="2" borderId="0" pivotButton="0" quotePrefix="0" xfId="0"/>
    <xf numFmtId="0" fontId="5" fillId="3" borderId="1" applyAlignment="1" pivotButton="0" quotePrefix="0" xfId="0">
      <alignment horizontal="center" vertical="center"/>
    </xf>
    <xf numFmtId="0" fontId="3" fillId="0" borderId="1" pivotButton="0" quotePrefix="0" xfId="0"/>
    <xf numFmtId="164" fontId="3" fillId="4" borderId="1" pivotButton="0" quotePrefix="0" xfId="0"/>
    <xf numFmtId="0" fontId="4" fillId="0" borderId="1" pivotButton="0" quotePrefix="0" xfId="0"/>
    <xf numFmtId="164" fontId="4" fillId="5" borderId="1" pivotButton="0" quotePrefix="0" xfId="0"/>
    <xf numFmtId="164" fontId="3" fillId="5" borderId="1" pivotButton="0" quotePrefix="0" xfId="0"/>
    <xf numFmtId="3" fontId="3" fillId="4" borderId="1" pivotButton="0" quotePrefix="0" xfId="0"/>
    <xf numFmtId="165" fontId="4" fillId="4" borderId="1" applyAlignment="1" pivotButton="0" quotePrefix="0" xfId="0">
      <alignment horizontal="center"/>
    </xf>
    <xf numFmtId="0" fontId="5" fillId="3" borderId="1" pivotButton="0" quotePrefix="0" xfId="0"/>
    <xf numFmtId="0" fontId="5" fillId="3" borderId="1" applyAlignment="1" pivotButton="0" quotePrefix="0" xfId="0">
      <alignment horizontal="center"/>
    </xf>
    <xf numFmtId="165" fontId="3" fillId="5" borderId="1" pivotButton="0" quotePrefix="0" xfId="0"/>
    <xf numFmtId="166" fontId="3" fillId="5" borderId="1" pivotButton="0" quotePrefix="0" xfId="0"/>
    <xf numFmtId="3" fontId="3" fillId="5" borderId="1" applyAlignment="1" pivotButton="0" quotePrefix="0" xfId="0">
      <alignment horizontal="right"/>
    </xf>
    <xf numFmtId="3" fontId="5" fillId="3" borderId="1" applyAlignment="1" pivotButton="0" quotePrefix="0" xfId="0">
      <alignment horizontal="right"/>
    </xf>
    <xf numFmtId="4" fontId="5" fillId="3" borderId="1" applyAlignment="1" pivotButton="0" quotePrefix="0" xfId="0">
      <alignment horizontal="right"/>
    </xf>
    <xf numFmtId="165" fontId="5" fillId="3" borderId="1" applyAlignment="1" pivotButton="0" quotePrefix="0" xfId="0">
      <alignment horizontal="center"/>
    </xf>
    <xf numFmtId="165" fontId="4" fillId="2" borderId="1" applyAlignment="1" pivotButton="0" quotePrefix="0" xfId="0">
      <alignment horizontal="center"/>
    </xf>
    <xf numFmtId="3" fontId="0" fillId="5" borderId="1" applyAlignment="1" pivotButton="0" quotePrefix="0" xfId="0">
      <alignment horizontal="right"/>
    </xf>
    <xf numFmtId="3" fontId="3" fillId="5" borderId="1" pivotButton="0" quotePrefix="0" xfId="0"/>
    <xf numFmtId="167" fontId="3" fillId="5" borderId="1" pivotButton="0" quotePrefix="0" xfId="0"/>
    <xf numFmtId="3" fontId="4" fillId="5" borderId="1" pivotButton="0" quotePrefix="0" xfId="0"/>
    <xf numFmtId="167" fontId="4" fillId="5" borderId="1" pivotButton="0" quotePrefix="0" xfId="0"/>
    <xf numFmtId="165" fontId="4" fillId="5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21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" t="inlineStr">
        <is>
          <t>DCF Valuation Template</t>
        </is>
      </c>
    </row>
    <row r="2">
      <c r="A2" s="2" t="inlineStr">
        <is>
          <t>v1.0  May 2026  The IQ Suite  Jack Whitehead, AATQB</t>
        </is>
      </c>
    </row>
    <row r="3">
      <c r="A3" s="3" t="inlineStr"/>
    </row>
    <row r="4">
      <c r="A4" s="4" t="inlineStr">
        <is>
          <t>PURPOSE</t>
        </is>
      </c>
    </row>
    <row r="5">
      <c r="A5" s="3" t="inlineStr">
        <is>
          <t>Discounted Cash Flow valuation for a small-to-mid UK business. Outputs a valuation range with sensitivity analysis.</t>
        </is>
      </c>
    </row>
    <row r="6">
      <c r="A6" s="3" t="inlineStr"/>
    </row>
    <row r="7">
      <c r="A7" s="4" t="inlineStr">
        <is>
          <t>HOW TO USE</t>
        </is>
      </c>
    </row>
    <row r="8">
      <c r="A8" s="3" t="inlineStr">
        <is>
          <t>1. Fill YELLOW cells on 'Inputs' (3 years of P&amp;L history + balance sheet items).</t>
        </is>
      </c>
    </row>
    <row r="9">
      <c r="A9" s="3" t="inlineStr">
        <is>
          <t>2. Adjust YELLOW assumptions on 'Assumptions' (growth, margins, WACC, terminal growth).</t>
        </is>
      </c>
    </row>
    <row r="10">
      <c r="A10" s="3" t="inlineStr">
        <is>
          <t>3. The 'Forecast', 'FCF Build', and 'Valuation' tabs auto-calculate.</t>
        </is>
      </c>
    </row>
    <row r="11">
      <c r="A11" s="3" t="inlineStr">
        <is>
          <t>4. 'Sensitivity' shows valuation under different WACC and terminal growth combinations.</t>
        </is>
      </c>
    </row>
    <row r="12">
      <c r="A12" s="3" t="inlineStr">
        <is>
          <t>5. Read 'Sanity Check' to compare DCF result against an EBITDA-multiple range.</t>
        </is>
      </c>
    </row>
    <row r="13">
      <c r="A13" s="3" t="inlineStr"/>
    </row>
    <row r="14">
      <c r="A14" s="4" t="inlineStr">
        <is>
          <t>DISCLAIMERS</t>
        </is>
      </c>
    </row>
    <row r="15">
      <c r="A15" s="3" t="inlineStr">
        <is>
          <t>This is an illustrative model, not a regulated valuation. HMRC EMI / probate / IHT413 valuations require formal SAV submission via VAL231. Use this for management decision-making and as a starting point for professional valuations.</t>
        </is>
      </c>
    </row>
    <row r="16">
      <c r="A16" s="3" t="inlineStr"/>
    </row>
    <row r="17">
      <c r="A17" s="4" t="inlineStr">
        <is>
          <t>KEY ASSUMPTIONS BAKED IN</t>
        </is>
      </c>
    </row>
    <row r="18">
      <c r="A18" s="3" t="inlineStr">
        <is>
          <t>- Growth decay: revenue growth declines linearly to terminal growth over 5 years.</t>
        </is>
      </c>
    </row>
    <row r="19">
      <c r="A19" s="3" t="inlineStr">
        <is>
          <t>- Terminal value: Gordon Growth model, FCF[t+1] / (WACC - g).</t>
        </is>
      </c>
    </row>
    <row r="20">
      <c r="A20" s="3" t="inlineStr">
        <is>
          <t>- WACC: derived from cost of equity + after-tax cost of debt weighted by capital structure.</t>
        </is>
      </c>
    </row>
    <row r="21">
      <c r="A21" s="3" t="inlineStr">
        <is>
          <t>- Tax rate: UK Corporation Tax (25% main rate from April 2023; 19% small profits up to £50k).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8"/>
  <sheetViews>
    <sheetView workbookViewId="0">
      <selection activeCell="A1" sqref="A1"/>
    </sheetView>
  </sheetViews>
  <sheetFormatPr baseColWidth="8" defaultRowHeight="15"/>
  <cols>
    <col width="28" customWidth="1" min="1" max="1"/>
    <col width="16" customWidth="1" min="2" max="2"/>
    <col width="16" customWidth="1" min="3" max="3"/>
    <col width="16" customWidth="1" min="4" max="4"/>
  </cols>
  <sheetData>
    <row r="1">
      <c r="A1" s="5" t="inlineStr">
        <is>
          <t>Historical inputs (3 years)</t>
        </is>
      </c>
    </row>
    <row r="3">
      <c r="A3" s="6" t="inlineStr">
        <is>
          <t>Line item</t>
        </is>
      </c>
      <c r="B3" s="6" t="inlineStr">
        <is>
          <t>Year -2</t>
        </is>
      </c>
      <c r="C3" s="6" t="inlineStr">
        <is>
          <t>Year -1</t>
        </is>
      </c>
      <c r="D3" s="6" t="inlineStr">
        <is>
          <t>Year 0 (most recent)</t>
        </is>
      </c>
    </row>
    <row r="4">
      <c r="A4" s="7" t="inlineStr">
        <is>
          <t>Revenue</t>
        </is>
      </c>
      <c r="B4" s="8" t="n">
        <v>1200000</v>
      </c>
      <c r="C4" s="8" t="n">
        <v>1450000</v>
      </c>
      <c r="D4" s="8" t="n">
        <v>1740000</v>
      </c>
    </row>
    <row r="5">
      <c r="A5" s="7" t="inlineStr">
        <is>
          <t>Cost of sales</t>
        </is>
      </c>
      <c r="B5" s="8" t="n">
        <v>-480000</v>
      </c>
      <c r="C5" s="8" t="n">
        <v>-580000</v>
      </c>
      <c r="D5" s="8" t="n">
        <v>-696000</v>
      </c>
    </row>
    <row r="6">
      <c r="A6" s="7" t="inlineStr">
        <is>
          <t>Operating expenses</t>
        </is>
      </c>
      <c r="B6" s="8" t="n">
        <v>-550000</v>
      </c>
      <c r="C6" s="8" t="n">
        <v>-640000</v>
      </c>
      <c r="D6" s="8" t="n">
        <v>-750000</v>
      </c>
    </row>
    <row r="7">
      <c r="A7" s="7" t="inlineStr">
        <is>
          <t>Depreciation &amp; amortisation</t>
        </is>
      </c>
      <c r="B7" s="8" t="n">
        <v>-45000</v>
      </c>
      <c r="C7" s="8" t="n">
        <v>-52000</v>
      </c>
      <c r="D7" s="8" t="n">
        <v>-60000</v>
      </c>
    </row>
    <row r="8">
      <c r="A8" s="9" t="inlineStr">
        <is>
          <t>EBIT (operating profit)</t>
        </is>
      </c>
      <c r="B8" s="10">
        <f>B4+B5+B6+B7</f>
        <v/>
      </c>
      <c r="C8" s="10">
        <f>C4+C5+C6+C7</f>
        <v/>
      </c>
      <c r="D8" s="10">
        <f>D4+D5+D6+D7</f>
        <v/>
      </c>
    </row>
    <row r="9">
      <c r="A9" s="7" t="inlineStr">
        <is>
          <t>Tax (effective rate)</t>
        </is>
      </c>
      <c r="B9" s="11">
        <f>B8*-0.22</f>
        <v/>
      </c>
      <c r="C9" s="11">
        <f>C8*-0.22</f>
        <v/>
      </c>
      <c r="D9" s="11">
        <f>D8*-0.22</f>
        <v/>
      </c>
    </row>
    <row r="10">
      <c r="A10" s="9" t="inlineStr">
        <is>
          <t>Net operating profit after tax (NOPAT)</t>
        </is>
      </c>
      <c r="B10" s="10">
        <f>B8+B9</f>
        <v/>
      </c>
      <c r="C10" s="10">
        <f>C8+C9</f>
        <v/>
      </c>
      <c r="D10" s="10">
        <f>D8+D9</f>
        <v/>
      </c>
    </row>
    <row r="12">
      <c r="A12" s="5" t="inlineStr">
        <is>
          <t>Balance sheet items (Year 0)</t>
        </is>
      </c>
    </row>
    <row r="14">
      <c r="A14" s="7" t="inlineStr">
        <is>
          <t>Net working capital</t>
        </is>
      </c>
      <c r="B14" s="12" t="n">
        <v>145000</v>
      </c>
    </row>
    <row r="15">
      <c r="A15" s="7" t="inlineStr">
        <is>
          <t>Capital expenditure (latest year)</t>
        </is>
      </c>
      <c r="B15" s="12" t="n">
        <v>78000</v>
      </c>
    </row>
    <row r="16">
      <c r="A16" s="7" t="inlineStr">
        <is>
          <t>Total debt</t>
        </is>
      </c>
      <c r="B16" s="12" t="n">
        <v>250000</v>
      </c>
    </row>
    <row r="17">
      <c r="A17" s="7" t="inlineStr">
        <is>
          <t>Cash &amp; equivalents</t>
        </is>
      </c>
      <c r="B17" s="12" t="n">
        <v>95000</v>
      </c>
    </row>
    <row r="18">
      <c r="A18" s="7" t="inlineStr">
        <is>
          <t>Number of shares</t>
        </is>
      </c>
      <c r="B18" s="12" t="n">
        <v>100000</v>
      </c>
    </row>
  </sheetData>
  <mergeCells count="2">
    <mergeCell ref="A1:D1"/>
    <mergeCell ref="A12:D1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0"/>
  <sheetViews>
    <sheetView workbookViewId="0">
      <selection activeCell="A1" sqref="A1"/>
    </sheetView>
  </sheetViews>
  <sheetFormatPr baseColWidth="8" defaultRowHeight="15"/>
  <cols>
    <col width="36" customWidth="1" min="1" max="1"/>
    <col width="14" customWidth="1" min="2" max="2"/>
    <col width="60" customWidth="1" min="3" max="3"/>
  </cols>
  <sheetData>
    <row r="1">
      <c r="A1" s="5" t="inlineStr">
        <is>
          <t>Forecast assumptions</t>
        </is>
      </c>
    </row>
    <row r="3">
      <c r="A3" s="7" t="inlineStr">
        <is>
          <t>Year 1 revenue growth</t>
        </is>
      </c>
      <c r="B3" s="13" t="n">
        <v>0.18</v>
      </c>
      <c r="C3" s="2" t="inlineStr">
        <is>
          <t>Decays linearly to terminal growth over 5 years</t>
        </is>
      </c>
    </row>
    <row r="4">
      <c r="A4" s="7" t="inlineStr">
        <is>
          <t>Terminal growth rate</t>
        </is>
      </c>
      <c r="B4" s="13" t="n">
        <v>0.025</v>
      </c>
      <c r="C4" s="2" t="inlineStr">
        <is>
          <t>Long-run UK GDP growth proxy</t>
        </is>
      </c>
    </row>
    <row r="5">
      <c r="A5" s="7" t="inlineStr">
        <is>
          <t>EBITDA margin (steady state)</t>
        </is>
      </c>
      <c r="B5" s="13" t="n">
        <v>0.18</v>
      </c>
      <c r="C5" s="2" t="inlineStr">
        <is>
          <t>Held flat across forecast</t>
        </is>
      </c>
    </row>
    <row r="6">
      <c r="A6" s="7" t="inlineStr">
        <is>
          <t>Tax rate</t>
        </is>
      </c>
      <c r="B6" s="13" t="n">
        <v>0.22</v>
      </c>
      <c r="C6" s="2" t="inlineStr">
        <is>
          <t>UK CT effective; main 25%, small profits 19%, marginal in between</t>
        </is>
      </c>
    </row>
    <row r="7">
      <c r="A7" s="7" t="inlineStr">
        <is>
          <t>WACC (discount rate)</t>
        </is>
      </c>
      <c r="B7" s="13" t="n">
        <v>0.105</v>
      </c>
      <c r="C7" s="2" t="inlineStr">
        <is>
          <t>Weighted average cost of capital</t>
        </is>
      </c>
    </row>
    <row r="8">
      <c r="A8" s="7" t="inlineStr">
        <is>
          <t>D&amp;A as % of revenue</t>
        </is>
      </c>
      <c r="B8" s="13" t="n">
        <v>0.034</v>
      </c>
      <c r="C8" s="2" t="inlineStr">
        <is>
          <t>Year 0 ratio held flat</t>
        </is>
      </c>
    </row>
    <row r="9">
      <c r="A9" s="7" t="inlineStr">
        <is>
          <t>Capex as % of revenue</t>
        </is>
      </c>
      <c r="B9" s="13" t="n">
        <v>0.045</v>
      </c>
      <c r="C9" s="2" t="inlineStr">
        <is>
          <t>Year 0 ratio held flat</t>
        </is>
      </c>
    </row>
    <row r="10">
      <c r="A10" s="7" t="inlineStr">
        <is>
          <t>Net working capital as % of revenue</t>
        </is>
      </c>
      <c r="B10" s="13" t="n">
        <v>0.083</v>
      </c>
      <c r="C10" s="2" t="inlineStr">
        <is>
          <t>Year 0 ratio held flat</t>
        </is>
      </c>
    </row>
  </sheetData>
  <mergeCells count="1">
    <mergeCell ref="A1:C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>
      <c r="A1" s="5" t="inlineStr">
        <is>
          <t>5-year forecast (with growth decay)</t>
        </is>
      </c>
    </row>
    <row r="3">
      <c r="A3" s="14" t="inlineStr">
        <is>
          <t>Line item</t>
        </is>
      </c>
      <c r="B3" s="15" t="inlineStr">
        <is>
          <t>Year 1</t>
        </is>
      </c>
      <c r="C3" s="15" t="inlineStr">
        <is>
          <t>Year 2</t>
        </is>
      </c>
      <c r="D3" s="15" t="inlineStr">
        <is>
          <t>Year 3</t>
        </is>
      </c>
      <c r="E3" s="15" t="inlineStr">
        <is>
          <t>Year 4</t>
        </is>
      </c>
      <c r="F3" s="15" t="inlineStr">
        <is>
          <t>Year 5</t>
        </is>
      </c>
    </row>
    <row r="4">
      <c r="A4" s="7" t="inlineStr">
        <is>
          <t>Growth rate</t>
        </is>
      </c>
      <c r="B4" s="16">
        <f>Assumptions!B3</f>
        <v/>
      </c>
      <c r="C4" s="16">
        <f>Assumptions!B3 - (Assumptions!B3 - Assumptions!B4) / 4 * 1</f>
        <v/>
      </c>
      <c r="D4" s="16">
        <f>Assumptions!B3 - (Assumptions!B3 - Assumptions!B4) / 4 * 2</f>
        <v/>
      </c>
      <c r="E4" s="16">
        <f>Assumptions!B3 - (Assumptions!B3 - Assumptions!B4) / 4 * 3</f>
        <v/>
      </c>
      <c r="F4" s="16">
        <f>Assumptions!B3 - (Assumptions!B3 - Assumptions!B4) / 4 * 4</f>
        <v/>
      </c>
    </row>
    <row r="5">
      <c r="A5" s="9" t="inlineStr">
        <is>
          <t>Revenue</t>
        </is>
      </c>
      <c r="B5" s="10">
        <f>Inputs!D4 * (1 + B4)</f>
        <v/>
      </c>
      <c r="C5" s="10">
        <f>B5 * (1 + C4)</f>
        <v/>
      </c>
      <c r="D5" s="10">
        <f>C5 * (1 + D4)</f>
        <v/>
      </c>
      <c r="E5" s="10">
        <f>D5 * (1 + E4)</f>
        <v/>
      </c>
      <c r="F5" s="10">
        <f>E5 * (1 + F4)</f>
        <v/>
      </c>
    </row>
    <row r="6">
      <c r="A6" s="9" t="inlineStr">
        <is>
          <t>EBITDA</t>
        </is>
      </c>
      <c r="B6" s="10">
        <f>B5 * Assumptions!B5</f>
        <v/>
      </c>
      <c r="C6" s="10">
        <f>C5 * Assumptions!B5</f>
        <v/>
      </c>
      <c r="D6" s="10">
        <f>D5 * Assumptions!B5</f>
        <v/>
      </c>
      <c r="E6" s="10">
        <f>E5 * Assumptions!B5</f>
        <v/>
      </c>
      <c r="F6" s="10">
        <f>F5 * Assumptions!B5</f>
        <v/>
      </c>
    </row>
    <row r="7">
      <c r="A7" s="7" t="inlineStr">
        <is>
          <t>D&amp;A</t>
        </is>
      </c>
      <c r="B7" s="11">
        <f>B5 * Assumptions!B8</f>
        <v/>
      </c>
      <c r="C7" s="11">
        <f>C5 * Assumptions!B8</f>
        <v/>
      </c>
      <c r="D7" s="11">
        <f>D5 * Assumptions!B8</f>
        <v/>
      </c>
      <c r="E7" s="11">
        <f>E5 * Assumptions!B8</f>
        <v/>
      </c>
      <c r="F7" s="11">
        <f>F5 * Assumptions!B8</f>
        <v/>
      </c>
    </row>
    <row r="8">
      <c r="A8" s="9" t="inlineStr">
        <is>
          <t>EBIT</t>
        </is>
      </c>
      <c r="B8" s="10">
        <f>B6 - B7</f>
        <v/>
      </c>
      <c r="C8" s="10">
        <f>C6 - C7</f>
        <v/>
      </c>
      <c r="D8" s="10">
        <f>D6 - D7</f>
        <v/>
      </c>
      <c r="E8" s="10">
        <f>E6 - E7</f>
        <v/>
      </c>
      <c r="F8" s="10">
        <f>F6 - F7</f>
        <v/>
      </c>
    </row>
    <row r="9">
      <c r="A9" s="7" t="inlineStr">
        <is>
          <t>Tax</t>
        </is>
      </c>
      <c r="B9" s="11">
        <f>B8 * Assumptions!B6</f>
        <v/>
      </c>
      <c r="C9" s="11">
        <f>C8 * Assumptions!B6</f>
        <v/>
      </c>
      <c r="D9" s="11">
        <f>D8 * Assumptions!B6</f>
        <v/>
      </c>
      <c r="E9" s="11">
        <f>E8 * Assumptions!B6</f>
        <v/>
      </c>
      <c r="F9" s="11">
        <f>F8 * Assumptions!B6</f>
        <v/>
      </c>
    </row>
    <row r="10">
      <c r="A10" s="9" t="inlineStr">
        <is>
          <t>NOPAT</t>
        </is>
      </c>
      <c r="B10" s="10">
        <f>B8 - B9</f>
        <v/>
      </c>
      <c r="C10" s="10">
        <f>C8 - C9</f>
        <v/>
      </c>
      <c r="D10" s="10">
        <f>D8 - D9</f>
        <v/>
      </c>
      <c r="E10" s="10">
        <f>E8 - E9</f>
        <v/>
      </c>
      <c r="F10" s="10">
        <f>F8 - F9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>
      <c r="A1" s="5" t="inlineStr">
        <is>
          <t>Free cash flow build</t>
        </is>
      </c>
    </row>
    <row r="3">
      <c r="A3" s="14" t="inlineStr">
        <is>
          <t>Line item</t>
        </is>
      </c>
      <c r="B3" s="15" t="inlineStr">
        <is>
          <t>Year 1</t>
        </is>
      </c>
      <c r="C3" s="15" t="inlineStr">
        <is>
          <t>Year 2</t>
        </is>
      </c>
      <c r="D3" s="15" t="inlineStr">
        <is>
          <t>Year 3</t>
        </is>
      </c>
      <c r="E3" s="15" t="inlineStr">
        <is>
          <t>Year 4</t>
        </is>
      </c>
      <c r="F3" s="15" t="inlineStr">
        <is>
          <t>Year 5</t>
        </is>
      </c>
    </row>
    <row r="4">
      <c r="A4" s="7" t="inlineStr">
        <is>
          <t>NOPAT</t>
        </is>
      </c>
      <c r="B4" s="11">
        <f>Forecast!B10</f>
        <v/>
      </c>
      <c r="C4" s="11">
        <f>Forecast!C10</f>
        <v/>
      </c>
      <c r="D4" s="11">
        <f>Forecast!D10</f>
        <v/>
      </c>
      <c r="E4" s="11">
        <f>Forecast!E10</f>
        <v/>
      </c>
      <c r="F4" s="11">
        <f>Forecast!F10</f>
        <v/>
      </c>
    </row>
    <row r="5">
      <c r="A5" s="7" t="inlineStr">
        <is>
          <t>Add back: D&amp;A</t>
        </is>
      </c>
      <c r="B5" s="11">
        <f>Forecast!B7</f>
        <v/>
      </c>
      <c r="C5" s="11">
        <f>Forecast!C7</f>
        <v/>
      </c>
      <c r="D5" s="11">
        <f>Forecast!D7</f>
        <v/>
      </c>
      <c r="E5" s="11">
        <f>Forecast!E7</f>
        <v/>
      </c>
      <c r="F5" s="11">
        <f>Forecast!F7</f>
        <v/>
      </c>
    </row>
    <row r="6">
      <c r="A6" s="7" t="inlineStr">
        <is>
          <t>Less: Capex</t>
        </is>
      </c>
      <c r="B6" s="11">
        <f>-Forecast!B5*Assumptions!B9</f>
        <v/>
      </c>
      <c r="C6" s="11">
        <f>-Forecast!C5*Assumptions!B9</f>
        <v/>
      </c>
      <c r="D6" s="11">
        <f>-Forecast!D5*Assumptions!B9</f>
        <v/>
      </c>
      <c r="E6" s="11">
        <f>-Forecast!E5*Assumptions!B9</f>
        <v/>
      </c>
      <c r="F6" s="11">
        <f>-Forecast!F5*Assumptions!B9</f>
        <v/>
      </c>
    </row>
    <row r="7">
      <c r="A7" s="7" t="inlineStr">
        <is>
          <t>Less: Change in NWC</t>
        </is>
      </c>
      <c r="B7" s="11">
        <f>-(Forecast!B5 - Inputs!D4) * Assumptions!B10</f>
        <v/>
      </c>
      <c r="C7" s="11">
        <f>-(Forecast!C5 - Forecast!B5) * Assumptions!B10</f>
        <v/>
      </c>
      <c r="D7" s="11">
        <f>-(Forecast!D5 - Forecast!C5) * Assumptions!B10</f>
        <v/>
      </c>
      <c r="E7" s="11">
        <f>-(Forecast!E5 - Forecast!D5) * Assumptions!B10</f>
        <v/>
      </c>
      <c r="F7" s="11">
        <f>-(Forecast!F5 - Forecast!E5) * Assumptions!B10</f>
        <v/>
      </c>
    </row>
    <row r="8">
      <c r="A8" s="9" t="inlineStr">
        <is>
          <t>Free cash flow</t>
        </is>
      </c>
      <c r="B8" s="10">
        <f>B4+B5+B6+B7</f>
        <v/>
      </c>
      <c r="C8" s="10">
        <f>C4+C5+C6+C7</f>
        <v/>
      </c>
      <c r="D8" s="10">
        <f>D4+D5+D6+D7</f>
        <v/>
      </c>
      <c r="E8" s="10">
        <f>E4+E5+E6+E7</f>
        <v/>
      </c>
      <c r="F8" s="10">
        <f>F4+F5+F6+F7</f>
        <v/>
      </c>
    </row>
    <row r="9">
      <c r="A9" s="7" t="inlineStr">
        <is>
          <t>Discount factor</t>
        </is>
      </c>
      <c r="B9" s="17">
        <f>1/(1+Assumptions!B7)^1</f>
        <v/>
      </c>
      <c r="C9" s="17">
        <f>1/(1+Assumptions!B7)^2</f>
        <v/>
      </c>
      <c r="D9" s="17">
        <f>1/(1+Assumptions!B7)^3</f>
        <v/>
      </c>
      <c r="E9" s="17">
        <f>1/(1+Assumptions!B7)^4</f>
        <v/>
      </c>
      <c r="F9" s="17">
        <f>1/(1+Assumptions!B7)^5</f>
        <v/>
      </c>
    </row>
    <row r="10">
      <c r="A10" s="9" t="inlineStr">
        <is>
          <t>PV of FCF</t>
        </is>
      </c>
      <c r="B10" s="10">
        <f>B8*B9</f>
        <v/>
      </c>
      <c r="C10" s="10">
        <f>C8*C9</f>
        <v/>
      </c>
      <c r="D10" s="10">
        <f>D8*D9</f>
        <v/>
      </c>
      <c r="E10" s="10">
        <f>E8*E9</f>
        <v/>
      </c>
      <c r="F10" s="10">
        <f>F8*F9</f>
        <v/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cols>
    <col width="36" customWidth="1" min="1" max="1"/>
    <col width="18" customWidth="1" min="2" max="2"/>
  </cols>
  <sheetData>
    <row r="1">
      <c r="A1" s="5" t="inlineStr">
        <is>
          <t>Valuation summary</t>
        </is>
      </c>
    </row>
    <row r="3">
      <c r="A3" s="7" t="inlineStr">
        <is>
          <t>Sum of PV of forecast FCF (Years 1-5)</t>
        </is>
      </c>
      <c r="B3" s="18">
        <f>SUM('FCF Build'!B10:F10)</f>
        <v/>
      </c>
    </row>
    <row r="4">
      <c r="A4" s="7" t="inlineStr">
        <is>
          <t>Year 5 FCF</t>
        </is>
      </c>
      <c r="B4" s="18">
        <f>'FCF Build'!F8</f>
        <v/>
      </c>
    </row>
    <row r="5">
      <c r="A5" s="7" t="inlineStr">
        <is>
          <t>Terminal FCF (Year 6)</t>
        </is>
      </c>
      <c r="B5" s="18">
        <f>B4*(1+Assumptions!B4)</f>
        <v/>
      </c>
    </row>
    <row r="6">
      <c r="A6" s="7" t="inlineStr">
        <is>
          <t>Terminal value (Gordon Growth)</t>
        </is>
      </c>
      <c r="B6" s="18">
        <f>B5/(Assumptions!B7-Assumptions!B4)</f>
        <v/>
      </c>
    </row>
    <row r="7">
      <c r="A7" s="7" t="inlineStr">
        <is>
          <t>PV of terminal value</t>
        </is>
      </c>
      <c r="B7" s="18">
        <f>B6*'FCF Build'!F9</f>
        <v/>
      </c>
    </row>
    <row r="8">
      <c r="A8" s="9" t="inlineStr">
        <is>
          <t>Enterprise value</t>
        </is>
      </c>
      <c r="B8" s="19">
        <f>B3+B7</f>
        <v/>
      </c>
    </row>
    <row r="9">
      <c r="A9" s="7" t="inlineStr">
        <is>
          <t>Less: total debt</t>
        </is>
      </c>
      <c r="B9" s="18">
        <f>-Inputs!B16</f>
        <v/>
      </c>
    </row>
    <row r="10">
      <c r="A10" s="7" t="inlineStr">
        <is>
          <t>Add: cash</t>
        </is>
      </c>
      <c r="B10" s="18">
        <f>Inputs!B17</f>
        <v/>
      </c>
    </row>
    <row r="11">
      <c r="A11" s="9" t="inlineStr">
        <is>
          <t>Equity value</t>
        </is>
      </c>
      <c r="B11" s="19">
        <f>B8+B9+B10</f>
        <v/>
      </c>
    </row>
    <row r="12">
      <c r="A12" s="9" t="inlineStr">
        <is>
          <t>Per-share value</t>
        </is>
      </c>
      <c r="B12" s="20">
        <f>B11/Inputs!B18</f>
        <v/>
      </c>
    </row>
  </sheetData>
  <mergeCells count="1">
    <mergeCell ref="A1:B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>
      <c r="A1" s="1" t="inlineStr">
        <is>
          <t>Sensitivity: equity value (£) by WACC and terminal growth</t>
        </is>
      </c>
    </row>
    <row r="3">
      <c r="A3" s="15" t="inlineStr">
        <is>
          <t>WACC \ Terminal g</t>
        </is>
      </c>
      <c r="B3" s="21" t="n">
        <v>0.015</v>
      </c>
      <c r="C3" s="21" t="n">
        <v>0.02</v>
      </c>
      <c r="D3" s="21" t="n">
        <v>0.025</v>
      </c>
      <c r="E3" s="21" t="n">
        <v>0.03</v>
      </c>
      <c r="F3" s="21" t="n">
        <v>0.035</v>
      </c>
      <c r="G3" s="21" t="n">
        <v>0.04</v>
      </c>
    </row>
    <row r="4">
      <c r="A4" s="22" t="n">
        <v>0.08500000000000001</v>
      </c>
      <c r="B4" s="23">
        <f>'FCF Build'!B8/(1+$A4)^1+'FCF Build'!C8/(1+$A4)^2+'FCF Build'!D8/(1+$A4)^3+'FCF Build'!E8/(1+$A4)^4+'FCF Build'!F8/(1+$A4)^5+('FCF Build'!F8*(1+B$3))/($A4-B$3)/(1+$A4)^5-Inputs!B16+Inputs!B17</f>
        <v/>
      </c>
      <c r="C4" s="23">
        <f>'FCF Build'!B8/(1+$A4)^1+'FCF Build'!C8/(1+$A4)^2+'FCF Build'!D8/(1+$A4)^3+'FCF Build'!E8/(1+$A4)^4+'FCF Build'!F8/(1+$A4)^5+('FCF Build'!F8*(1+C$3))/($A4-C$3)/(1+$A4)^5-Inputs!B16+Inputs!B17</f>
        <v/>
      </c>
      <c r="D4" s="23">
        <f>'FCF Build'!B8/(1+$A4)^1+'FCF Build'!C8/(1+$A4)^2+'FCF Build'!D8/(1+$A4)^3+'FCF Build'!E8/(1+$A4)^4+'FCF Build'!F8/(1+$A4)^5+('FCF Build'!F8*(1+D$3))/($A4-D$3)/(1+$A4)^5-Inputs!B16+Inputs!B17</f>
        <v/>
      </c>
      <c r="E4" s="23">
        <f>'FCF Build'!B8/(1+$A4)^1+'FCF Build'!C8/(1+$A4)^2+'FCF Build'!D8/(1+$A4)^3+'FCF Build'!E8/(1+$A4)^4+'FCF Build'!F8/(1+$A4)^5+('FCF Build'!F8*(1+E$3))/($A4-E$3)/(1+$A4)^5-Inputs!B16+Inputs!B17</f>
        <v/>
      </c>
      <c r="F4" s="23">
        <f>'FCF Build'!B8/(1+$A4)^1+'FCF Build'!C8/(1+$A4)^2+'FCF Build'!D8/(1+$A4)^3+'FCF Build'!E8/(1+$A4)^4+'FCF Build'!F8/(1+$A4)^5+('FCF Build'!F8*(1+F$3))/($A4-F$3)/(1+$A4)^5-Inputs!B16+Inputs!B17</f>
        <v/>
      </c>
      <c r="G4" s="23">
        <f>'FCF Build'!B8/(1+$A4)^1+'FCF Build'!C8/(1+$A4)^2+'FCF Build'!D8/(1+$A4)^3+'FCF Build'!E8/(1+$A4)^4+'FCF Build'!F8/(1+$A4)^5+('FCF Build'!F8*(1+G$3))/($A4-G$3)/(1+$A4)^5-Inputs!B16+Inputs!B17</f>
        <v/>
      </c>
    </row>
    <row r="5">
      <c r="A5" s="22" t="n">
        <v>0.095</v>
      </c>
      <c r="B5" s="23">
        <f>'FCF Build'!B8/(1+$A5)^1+'FCF Build'!C8/(1+$A5)^2+'FCF Build'!D8/(1+$A5)^3+'FCF Build'!E8/(1+$A5)^4+'FCF Build'!F8/(1+$A5)^5+('FCF Build'!F8*(1+B$3))/($A5-B$3)/(1+$A5)^5-Inputs!B16+Inputs!B17</f>
        <v/>
      </c>
      <c r="C5" s="23">
        <f>'FCF Build'!B8/(1+$A5)^1+'FCF Build'!C8/(1+$A5)^2+'FCF Build'!D8/(1+$A5)^3+'FCF Build'!E8/(1+$A5)^4+'FCF Build'!F8/(1+$A5)^5+('FCF Build'!F8*(1+C$3))/($A5-C$3)/(1+$A5)^5-Inputs!B16+Inputs!B17</f>
        <v/>
      </c>
      <c r="D5" s="23">
        <f>'FCF Build'!B8/(1+$A5)^1+'FCF Build'!C8/(1+$A5)^2+'FCF Build'!D8/(1+$A5)^3+'FCF Build'!E8/(1+$A5)^4+'FCF Build'!F8/(1+$A5)^5+('FCF Build'!F8*(1+D$3))/($A5-D$3)/(1+$A5)^5-Inputs!B16+Inputs!B17</f>
        <v/>
      </c>
      <c r="E5" s="23">
        <f>'FCF Build'!B8/(1+$A5)^1+'FCF Build'!C8/(1+$A5)^2+'FCF Build'!D8/(1+$A5)^3+'FCF Build'!E8/(1+$A5)^4+'FCF Build'!F8/(1+$A5)^5+('FCF Build'!F8*(1+E$3))/($A5-E$3)/(1+$A5)^5-Inputs!B16+Inputs!B17</f>
        <v/>
      </c>
      <c r="F5" s="23">
        <f>'FCF Build'!B8/(1+$A5)^1+'FCF Build'!C8/(1+$A5)^2+'FCF Build'!D8/(1+$A5)^3+'FCF Build'!E8/(1+$A5)^4+'FCF Build'!F8/(1+$A5)^5+('FCF Build'!F8*(1+F$3))/($A5-F$3)/(1+$A5)^5-Inputs!B16+Inputs!B17</f>
        <v/>
      </c>
      <c r="G5" s="23">
        <f>'FCF Build'!B8/(1+$A5)^1+'FCF Build'!C8/(1+$A5)^2+'FCF Build'!D8/(1+$A5)^3+'FCF Build'!E8/(1+$A5)^4+'FCF Build'!F8/(1+$A5)^5+('FCF Build'!F8*(1+G$3))/($A5-G$3)/(1+$A5)^5-Inputs!B16+Inputs!B17</f>
        <v/>
      </c>
    </row>
    <row r="6">
      <c r="A6" s="22" t="n">
        <v>0.105</v>
      </c>
      <c r="B6" s="23">
        <f>'FCF Build'!B8/(1+$A6)^1+'FCF Build'!C8/(1+$A6)^2+'FCF Build'!D8/(1+$A6)^3+'FCF Build'!E8/(1+$A6)^4+'FCF Build'!F8/(1+$A6)^5+('FCF Build'!F8*(1+B$3))/($A6-B$3)/(1+$A6)^5-Inputs!B16+Inputs!B17</f>
        <v/>
      </c>
      <c r="C6" s="23">
        <f>'FCF Build'!B8/(1+$A6)^1+'FCF Build'!C8/(1+$A6)^2+'FCF Build'!D8/(1+$A6)^3+'FCF Build'!E8/(1+$A6)^4+'FCF Build'!F8/(1+$A6)^5+('FCF Build'!F8*(1+C$3))/($A6-C$3)/(1+$A6)^5-Inputs!B16+Inputs!B17</f>
        <v/>
      </c>
      <c r="D6" s="23">
        <f>'FCF Build'!B8/(1+$A6)^1+'FCF Build'!C8/(1+$A6)^2+'FCF Build'!D8/(1+$A6)^3+'FCF Build'!E8/(1+$A6)^4+'FCF Build'!F8/(1+$A6)^5+('FCF Build'!F8*(1+D$3))/($A6-D$3)/(1+$A6)^5-Inputs!B16+Inputs!B17</f>
        <v/>
      </c>
      <c r="E6" s="23">
        <f>'FCF Build'!B8/(1+$A6)^1+'FCF Build'!C8/(1+$A6)^2+'FCF Build'!D8/(1+$A6)^3+'FCF Build'!E8/(1+$A6)^4+'FCF Build'!F8/(1+$A6)^5+('FCF Build'!F8*(1+E$3))/($A6-E$3)/(1+$A6)^5-Inputs!B16+Inputs!B17</f>
        <v/>
      </c>
      <c r="F6" s="23">
        <f>'FCF Build'!B8/(1+$A6)^1+'FCF Build'!C8/(1+$A6)^2+'FCF Build'!D8/(1+$A6)^3+'FCF Build'!E8/(1+$A6)^4+'FCF Build'!F8/(1+$A6)^5+('FCF Build'!F8*(1+F$3))/($A6-F$3)/(1+$A6)^5-Inputs!B16+Inputs!B17</f>
        <v/>
      </c>
      <c r="G6" s="23">
        <f>'FCF Build'!B8/(1+$A6)^1+'FCF Build'!C8/(1+$A6)^2+'FCF Build'!D8/(1+$A6)^3+'FCF Build'!E8/(1+$A6)^4+'FCF Build'!F8/(1+$A6)^5+('FCF Build'!F8*(1+G$3))/($A6-G$3)/(1+$A6)^5-Inputs!B16+Inputs!B17</f>
        <v/>
      </c>
    </row>
    <row r="7">
      <c r="A7" s="22" t="n">
        <v>0.115</v>
      </c>
      <c r="B7" s="23">
        <f>'FCF Build'!B8/(1+$A7)^1+'FCF Build'!C8/(1+$A7)^2+'FCF Build'!D8/(1+$A7)^3+'FCF Build'!E8/(1+$A7)^4+'FCF Build'!F8/(1+$A7)^5+('FCF Build'!F8*(1+B$3))/($A7-B$3)/(1+$A7)^5-Inputs!B16+Inputs!B17</f>
        <v/>
      </c>
      <c r="C7" s="23">
        <f>'FCF Build'!B8/(1+$A7)^1+'FCF Build'!C8/(1+$A7)^2+'FCF Build'!D8/(1+$A7)^3+'FCF Build'!E8/(1+$A7)^4+'FCF Build'!F8/(1+$A7)^5+('FCF Build'!F8*(1+C$3))/($A7-C$3)/(1+$A7)^5-Inputs!B16+Inputs!B17</f>
        <v/>
      </c>
      <c r="D7" s="23">
        <f>'FCF Build'!B8/(1+$A7)^1+'FCF Build'!C8/(1+$A7)^2+'FCF Build'!D8/(1+$A7)^3+'FCF Build'!E8/(1+$A7)^4+'FCF Build'!F8/(1+$A7)^5+('FCF Build'!F8*(1+D$3))/($A7-D$3)/(1+$A7)^5-Inputs!B16+Inputs!B17</f>
        <v/>
      </c>
      <c r="E7" s="23">
        <f>'FCF Build'!B8/(1+$A7)^1+'FCF Build'!C8/(1+$A7)^2+'FCF Build'!D8/(1+$A7)^3+'FCF Build'!E8/(1+$A7)^4+'FCF Build'!F8/(1+$A7)^5+('FCF Build'!F8*(1+E$3))/($A7-E$3)/(1+$A7)^5-Inputs!B16+Inputs!B17</f>
        <v/>
      </c>
      <c r="F7" s="23">
        <f>'FCF Build'!B8/(1+$A7)^1+'FCF Build'!C8/(1+$A7)^2+'FCF Build'!D8/(1+$A7)^3+'FCF Build'!E8/(1+$A7)^4+'FCF Build'!F8/(1+$A7)^5+('FCF Build'!F8*(1+F$3))/($A7-F$3)/(1+$A7)^5-Inputs!B16+Inputs!B17</f>
        <v/>
      </c>
      <c r="G7" s="23">
        <f>'FCF Build'!B8/(1+$A7)^1+'FCF Build'!C8/(1+$A7)^2+'FCF Build'!D8/(1+$A7)^3+'FCF Build'!E8/(1+$A7)^4+'FCF Build'!F8/(1+$A7)^5+('FCF Build'!F8*(1+G$3))/($A7-G$3)/(1+$A7)^5-Inputs!B16+Inputs!B17</f>
        <v/>
      </c>
    </row>
    <row r="8">
      <c r="A8" s="22" t="n">
        <v>0.125</v>
      </c>
      <c r="B8" s="23">
        <f>'FCF Build'!B8/(1+$A8)^1+'FCF Build'!C8/(1+$A8)^2+'FCF Build'!D8/(1+$A8)^3+'FCF Build'!E8/(1+$A8)^4+'FCF Build'!F8/(1+$A8)^5+('FCF Build'!F8*(1+B$3))/($A8-B$3)/(1+$A8)^5-Inputs!B16+Inputs!B17</f>
        <v/>
      </c>
      <c r="C8" s="23">
        <f>'FCF Build'!B8/(1+$A8)^1+'FCF Build'!C8/(1+$A8)^2+'FCF Build'!D8/(1+$A8)^3+'FCF Build'!E8/(1+$A8)^4+'FCF Build'!F8/(1+$A8)^5+('FCF Build'!F8*(1+C$3))/($A8-C$3)/(1+$A8)^5-Inputs!B16+Inputs!B17</f>
        <v/>
      </c>
      <c r="D8" s="23">
        <f>'FCF Build'!B8/(1+$A8)^1+'FCF Build'!C8/(1+$A8)^2+'FCF Build'!D8/(1+$A8)^3+'FCF Build'!E8/(1+$A8)^4+'FCF Build'!F8/(1+$A8)^5+('FCF Build'!F8*(1+D$3))/($A8-D$3)/(1+$A8)^5-Inputs!B16+Inputs!B17</f>
        <v/>
      </c>
      <c r="E8" s="23">
        <f>'FCF Build'!B8/(1+$A8)^1+'FCF Build'!C8/(1+$A8)^2+'FCF Build'!D8/(1+$A8)^3+'FCF Build'!E8/(1+$A8)^4+'FCF Build'!F8/(1+$A8)^5+('FCF Build'!F8*(1+E$3))/($A8-E$3)/(1+$A8)^5-Inputs!B16+Inputs!B17</f>
        <v/>
      </c>
      <c r="F8" s="23">
        <f>'FCF Build'!B8/(1+$A8)^1+'FCF Build'!C8/(1+$A8)^2+'FCF Build'!D8/(1+$A8)^3+'FCF Build'!E8/(1+$A8)^4+'FCF Build'!F8/(1+$A8)^5+('FCF Build'!F8*(1+F$3))/($A8-F$3)/(1+$A8)^5-Inputs!B16+Inputs!B17</f>
        <v/>
      </c>
      <c r="G8" s="23">
        <f>'FCF Build'!B8/(1+$A8)^1+'FCF Build'!C8/(1+$A8)^2+'FCF Build'!D8/(1+$A8)^3+'FCF Build'!E8/(1+$A8)^4+'FCF Build'!F8/(1+$A8)^5+('FCF Build'!F8*(1+G$3))/($A8-G$3)/(1+$A8)^5-Inputs!B16+Inputs!B17</f>
        <v/>
      </c>
    </row>
  </sheetData>
  <mergeCells count="1">
    <mergeCell ref="A1:H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11"/>
  <sheetViews>
    <sheetView workbookViewId="0">
      <selection activeCell="A1" sqref="A1"/>
    </sheetView>
  </sheetViews>
  <sheetFormatPr baseColWidth="8" defaultRowHeight="15"/>
  <cols>
    <col width="36" customWidth="1" min="1" max="1"/>
    <col width="18" customWidth="1" min="2" max="2"/>
  </cols>
  <sheetData>
    <row r="1">
      <c r="A1" s="1" t="inlineStr">
        <is>
          <t>EBITDA-multiple sanity check</t>
        </is>
      </c>
    </row>
    <row r="3">
      <c r="A3" s="7" t="inlineStr">
        <is>
          <t>Year 0 EBITDA</t>
        </is>
      </c>
      <c r="B3" s="24">
        <f>Inputs!D8 + Inputs!D7 * -1</f>
        <v/>
      </c>
    </row>
    <row r="4">
      <c r="A4" s="7" t="inlineStr">
        <is>
          <t>Sector EBITDA multiple - low (5x)</t>
        </is>
      </c>
      <c r="B4" s="25" t="n">
        <v>5</v>
      </c>
    </row>
    <row r="5">
      <c r="A5" s="7" t="inlineStr">
        <is>
          <t>Sector EBITDA multiple - mid (8x)</t>
        </is>
      </c>
      <c r="B5" s="25" t="n">
        <v>8</v>
      </c>
    </row>
    <row r="6">
      <c r="A6" s="7" t="inlineStr">
        <is>
          <t>Sector EBITDA multiple - high (12x)</t>
        </is>
      </c>
      <c r="B6" s="25" t="n">
        <v>12</v>
      </c>
    </row>
    <row r="7">
      <c r="A7" s="7" t="inlineStr">
        <is>
          <t>Implied EV - low</t>
        </is>
      </c>
      <c r="B7" s="26">
        <f>B3 * B4</f>
        <v/>
      </c>
    </row>
    <row r="8">
      <c r="A8" s="7" t="inlineStr">
        <is>
          <t>Implied EV - mid</t>
        </is>
      </c>
      <c r="B8" s="27">
        <f>B3 * B5</f>
        <v/>
      </c>
    </row>
    <row r="9">
      <c r="A9" s="7" t="inlineStr">
        <is>
          <t>Implied EV - high</t>
        </is>
      </c>
      <c r="B9" s="27">
        <f>B3 * B6</f>
        <v/>
      </c>
    </row>
    <row r="10">
      <c r="A10" s="7" t="inlineStr">
        <is>
          <t>DCF EV (from Valuation tab)</t>
        </is>
      </c>
      <c r="B10" s="26">
        <f>Valuation!B8</f>
        <v/>
      </c>
    </row>
    <row r="11">
      <c r="A11" s="7" t="inlineStr">
        <is>
          <t>Variance: DCF vs mid-EBITDA-multiple</t>
        </is>
      </c>
      <c r="B11" s="28">
        <f>B10/B8 - 1</f>
        <v/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2026-05-09T14:08:45Z</dcterms:created>
  <dcterms:modified xmlns:dcterms="http://purl.org/dc/terms/" xmlns:xsi="http://www.w3.org/2001/XMLSchema-instance" xsi:type="dcterms:W3CDTF">2026-05-09T14:08:45Z</dcterms:modified>
</cp:coreProperties>
</file>